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<sst xmlns="http://schemas.openxmlformats.org/spreadsheetml/2006/main" count="395" uniqueCount="344">
  <si>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</si>
  <si>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</si>
  <si>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</si>
  <si>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</si>
  <si>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</si>
  <si>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</si>
  <si>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</si>
  <si>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</si>
  <si>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</si>
  <si>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</si>
  <si>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</si>
  <si>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</si>
  <si>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</si>
  <si>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</si>
  <si>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</si>
  <si>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</si>
  <si>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</si>
  <si>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</si>
  <si>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</si>
  <si>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</si>
  <si>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</si>
  <si>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</si>
  <si>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</si>
  <si>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</si>
  <si>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</si>
  <si>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</si>
  <si>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</si>
  <si>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</si>
  <si>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</si>
  <si>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</si>
  <si>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</si>
  <si>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</si>
  <si>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</si>
  <si>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</si>
  <si>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</si>
  <si>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</si>
  <si>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</si>
  <si>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</si>
  <si>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</si>
  <si>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</si>
  <si>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</si>
  <si>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</si>
  <si>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</si>
  <si>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</si>
  <si>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</si>
  <si>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</si>
  <si>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</si>
  <si>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</si>
  <si>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</si>
  <si>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</si>
  <si>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</si>
  <si>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</si>
  <si>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</si>
  <si>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</si>
  <si>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</si>
  <si>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</si>
  <si>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</si>
  <si>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</si>
  <si>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</si>
  <si>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</si>
  <si>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</si>
  <si>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</si>
  <si>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</si>
  <si>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</si>
  <si>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</si>
  <si>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</si>
  <si>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</si>
  <si>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</si>
  <si>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</si>
  <si>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</si>
  <si>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</si>
  <si>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</si>
  <si>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</si>
  <si>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</si>
  <si>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</si>
  <si>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</si>
  <si>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</si>
  <si>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</si>
  <si>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</si>
  <si>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</si>
  <si>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</si>
  <si>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</si>
  <si>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</si>
  <si>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</si>
  <si>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</si>
  <si>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</si>
  <si>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</si>
  <si>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</si>
  <si>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</si>
  <si>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</si>
  <si>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</si>
  <si>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</si>
  <si>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</si>
  <si>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</si>
  <si>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</si>
  <si>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</si>
  <si>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</si>
  <si>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</si>
  <si>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</si>
  <si>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</si>
  <si>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</si>
  <si>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</si>
  <si>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</si>
  <si>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</si>
  <si>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</si>
  <si>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</si>
  <si>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</si>
  <si>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</si>
  <si>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</si>
  <si>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</si>
  <si>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</si>
  <si>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</si>
  <si>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</si>
  <si>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</si>
  <si>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</si>
  <si>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</si>
  <si>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</si>
  <si>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</si>
  <si>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</si>
  <si>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</si>
  <si>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</si>
  <si>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</si>
  <si>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</si>
  <si>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</si>
  <si>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</si>
  <si>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</si>
  <si>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</si>
  <si>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</si>
  <si>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</si>
  <si>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</si>
  <si>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</si>
  <si>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</si>
  <si>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</si>
  <si>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</si>
  <si>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</si>
  <si>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</si>
  <si>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</si>
  <si>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</si>
  <si>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</si>
  <si>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</si>
  <si>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</si>
  <si>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</si>
  <si>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</si>
  <si>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</si>
  <si>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</si>
  <si>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</si>
  <si>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</si>
  <si>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</si>
  <si>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</si>
  <si>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</si>
  <si>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</si>
  <si>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</si>
  <si>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</si>
  <si>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</si>
  <si>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</si>
  <si>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</si>
  <si>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</si>
  <si>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</si>
  <si>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</si>
  <si>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</si>
  <si>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</si>
  <si>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</si>
  <si>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</si>
  <si>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</si>
  <si>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</si>
  <si>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</si>
  <si>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</si>
  <si>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</si>
  <si>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</si>
  <si>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</si>
  <si>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</si>
  <si>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</si>
  <si>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</si>
  <si>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</si>
  <si>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</si>
  <si>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</si>
  <si>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</si>
  <si>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</si>
  <si>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</si>
  <si>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</si>
  <si>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</si>
  <si>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</si>
  <si>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</si>
  <si>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</si>
  <si>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</si>
  <si>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</si>
  <si>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</si>
  <si>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</si>
  <si>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</si>
  <si>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</si>
  <si>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</si>
  <si>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</si>
  <si>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</si>
  <si>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</si>
  <si>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</si>
  <si>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</si>
  <si>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</si>
  <si>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</si>
  <si>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</si>
  <si>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</si>
  <si>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</si>
  <si>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</si>
  <si>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</si>
  <si>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</si>
  <si>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</si>
  <si>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</si>
  <si>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</si>
  <si>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</si>
  <si>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</si>
  <si>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</si>
  <si>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</si>
  <si>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</si>
  <si>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</si>
  <si>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</si>
  <si>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</si>
  <si>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</si>
  <si>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</si>
  <si>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</si>
  <si>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</si>
  <si>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</si>
  <si>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</si>
  <si>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</si>
  <si>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</si>
  <si>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</si>
  <si>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</si>
  <si>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</si>
  <si>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</si>
  <si>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</si>
  <si>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</si>
  <si>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</si>
  <si>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</si>
  <si>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</si>
  <si>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</si>
  <si>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</si>
  <si>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</si>
  <si>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</si>
  <si>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</si>
  <si>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</si>
  <si>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</si>
  <si>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</si>
  <si>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</si>
  <si>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</si>
  <si>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</si>
  <si>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</si>
  <si>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</si>
  <si>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</si>
  <si>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</si>
  <si>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</si>
  <si>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</si>
  <si>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</si>
  <si>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</si>
  <si>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</si>
  <si>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</si>
  <si>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</si>
  <si>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</si>
  <si>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</si>
  <si>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</si>
  <si>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</si>
  <si>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</si>
  <si>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</si>
  <si>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</si>
  <si>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</si>
  <si>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</si>
  <si>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</si>
  <si>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</si>
  <si>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</si>
  <si>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</si>
  <si>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</si>
  <si>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</si>
  <si>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</si>
  <si>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</si>
  <si>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</si>
  <si>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</si>
  <si>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</si>
  <si>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</si>
  <si>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</si>
  <si>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</si>
  <si>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</si>
  <si>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</si>
  <si>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</si>
  <si>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</si>
  <si>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</si>
  <si>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</si>
  <si>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</si>
  <si>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</si>
  <si>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</si>
  <si>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</si>
  <si>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</si>
  <si>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</si>
  <si>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</si>
  <si>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</si>
  <si>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</si>
  <si>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</si>
  <si>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</si>
  <si>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</si>
  <si>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</si>
  <si>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</si>
  <si>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</si>
  <si>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</si>
  <si>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</si>
  <si>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</si>
  <si>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</si>
  <si>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</si>
  <si>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</si>
  <si>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</si>
  <si>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</si>
  <si>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</si>
  <si>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</si>
  <si>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</si>
  <si>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</si>
  <si>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</si>
  <si>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</si>
  <si>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</si>
  <si>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</si>
  <si>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</si>
  <si>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</si>
  <si>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</si>
  <si>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</si>
  <si>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</si>
  <si>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</si>
  <si>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</si>
  <si>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</si>
  <si>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</si>
  <si>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PULA</t>
  </si>
  <si>
    <t>MLETAČKA 12</t>
  </si>
  <si>
    <t>ISTARSKA</t>
  </si>
  <si>
    <t>6810</t>
  </si>
  <si>
    <t>stanje na dan 31.12.2011.</t>
  </si>
  <si>
    <t>u razdoblju 01.01.2011. do 31.12.2011.</t>
  </si>
  <si>
    <t>TERRA FIRMA d.d.</t>
  </si>
  <si>
    <t>Obveznik: TERRA FIRMA d.d.</t>
  </si>
  <si>
    <t>Obveznik: TERRA  FIRMA  d.d.</t>
  </si>
  <si>
    <t>Obveznik: TERRA FIRMA  d.d.</t>
  </si>
  <si>
    <t>01924737</t>
  </si>
  <si>
    <t>040211518</t>
  </si>
  <si>
    <t>22198253360</t>
  </si>
  <si>
    <t>REMIKO d.o.o.</t>
  </si>
  <si>
    <t>52100 PULA, MLETAČKA 12</t>
  </si>
  <si>
    <t>MLADEN STOJANOVIĆ</t>
  </si>
  <si>
    <t>052-542236</t>
  </si>
  <si>
    <t>052-213186</t>
  </si>
  <si>
    <t>remiko@optinet.hr</t>
  </si>
  <si>
    <t>BUBALO RATKO</t>
  </si>
  <si>
    <t>grupa.terra@email.t-com.hr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</si>
</sst>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hyperlink" Target="mailto:grupa.terra@email.t-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3">
      <selection activeCell="A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333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334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335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329</v>
      </c>
      <c r="D12" s="131"/>
      <c r="E12" s="131"/>
      <c r="F12" s="131"/>
      <c r="G12" s="131"/>
      <c r="H12" s="131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2">
        <v>52100</v>
      </c>
      <c r="D14" s="133"/>
      <c r="E14" s="16"/>
      <c r="F14" s="173" t="s">
        <v>323</v>
      </c>
      <c r="G14" s="131"/>
      <c r="H14" s="131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324</v>
      </c>
      <c r="D16" s="131"/>
      <c r="E16" s="131"/>
      <c r="F16" s="131"/>
      <c r="G16" s="131"/>
      <c r="H16" s="131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8" t="s">
        <v>343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8"/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359</v>
      </c>
      <c r="D22" s="173" t="s">
        <v>323</v>
      </c>
      <c r="E22" s="135"/>
      <c r="F22" s="136"/>
      <c r="G22" s="158"/>
      <c r="H22" s="13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3" t="s">
        <v>325</v>
      </c>
      <c r="E24" s="135"/>
      <c r="F24" s="135"/>
      <c r="G24" s="136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/>
      <c r="D26" s="25"/>
      <c r="E26" s="33"/>
      <c r="F26" s="24"/>
      <c r="G26" s="137" t="s">
        <v>263</v>
      </c>
      <c r="H26" s="159"/>
      <c r="I26" s="124" t="s">
        <v>326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0" t="s">
        <v>264</v>
      </c>
      <c r="B28" s="141"/>
      <c r="C28" s="142"/>
      <c r="D28" s="142"/>
      <c r="E28" s="143" t="s">
        <v>265</v>
      </c>
      <c r="F28" s="139"/>
      <c r="G28" s="139"/>
      <c r="H28" s="140" t="s">
        <v>266</v>
      </c>
      <c r="I28" s="13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74"/>
      <c r="C30" s="174"/>
      <c r="D30" s="175"/>
      <c r="E30" s="147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8"/>
      <c r="E31" s="148"/>
      <c r="F31" s="148"/>
      <c r="G31" s="149"/>
      <c r="H31" s="16"/>
      <c r="I31" s="101"/>
      <c r="J31" s="10"/>
      <c r="K31" s="10"/>
      <c r="L31" s="10"/>
    </row>
    <row r="32" spans="1:12" ht="12.75">
      <c r="A32" s="147"/>
      <c r="B32" s="174"/>
      <c r="C32" s="174"/>
      <c r="D32" s="175"/>
      <c r="E32" s="147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74"/>
      <c r="C34" s="174"/>
      <c r="D34" s="175"/>
      <c r="E34" s="147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74"/>
      <c r="C36" s="174"/>
      <c r="D36" s="175"/>
      <c r="E36" s="147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79"/>
      <c r="E37" s="16"/>
      <c r="F37" s="178"/>
      <c r="G37" s="179"/>
      <c r="H37" s="16"/>
      <c r="I37" s="95"/>
      <c r="J37" s="10"/>
      <c r="K37" s="10"/>
      <c r="L37" s="10"/>
    </row>
    <row r="38" spans="1:12" ht="12.75">
      <c r="A38" s="147"/>
      <c r="B38" s="174"/>
      <c r="C38" s="174"/>
      <c r="D38" s="175"/>
      <c r="E38" s="147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74"/>
      <c r="C40" s="174"/>
      <c r="D40" s="175"/>
      <c r="E40" s="147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 t="s">
        <v>336</v>
      </c>
      <c r="D44" s="172"/>
      <c r="E44" s="26"/>
      <c r="F44" s="173" t="s">
        <v>337</v>
      </c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79"/>
      <c r="E45" s="16"/>
      <c r="F45" s="178"/>
      <c r="G45" s="144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338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339</v>
      </c>
      <c r="D48" s="156"/>
      <c r="E48" s="157"/>
      <c r="F48" s="16"/>
      <c r="G48" s="51" t="s">
        <v>271</v>
      </c>
      <c r="H48" s="160" t="s">
        <v>340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341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342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  <hyperlink ref="C18" r:id="rId2" display="grupa.terra@email.t-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58">
      <selection activeCell="A20" sqref="A20:I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327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330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33.7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50163809</v>
      </c>
      <c r="K8" s="53">
        <f>K9+K16+K26+K35+K39</f>
        <v>49232688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29847673</v>
      </c>
      <c r="K16" s="53">
        <f>SUM(K17:K25)</f>
        <v>28996363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/>
      <c r="K17" s="7"/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/>
      <c r="K18" s="7"/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29847673</v>
      </c>
      <c r="K25" s="7">
        <v>28996363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20316136</v>
      </c>
      <c r="K26" s="53">
        <f>SUM(K27:K34)</f>
        <v>20236325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19724836</v>
      </c>
      <c r="K27" s="7">
        <v>19645025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591300</v>
      </c>
      <c r="K32" s="7">
        <v>591300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386832</v>
      </c>
      <c r="K40" s="53">
        <f>K41+K49+K56+K64</f>
        <v>678191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71438</v>
      </c>
      <c r="K49" s="53">
        <f>SUM(K50:K55)</f>
        <v>164616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929</v>
      </c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8544</v>
      </c>
      <c r="K51" s="7">
        <v>67207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7988</v>
      </c>
      <c r="K54" s="7">
        <v>43432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53977</v>
      </c>
      <c r="K55" s="7">
        <v>53977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314781</v>
      </c>
      <c r="K56" s="53">
        <f>SUM(K57:K63)</f>
        <v>512349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11000</v>
      </c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225000</v>
      </c>
      <c r="K62" s="7">
        <v>436000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78781</v>
      </c>
      <c r="K63" s="7">
        <v>76349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613</v>
      </c>
      <c r="K64" s="7">
        <v>1226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50550641</v>
      </c>
      <c r="K66" s="53">
        <f>K7+K8+K40+K65</f>
        <v>49910879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49494077</v>
      </c>
      <c r="K69" s="54">
        <f>K70+K71+K72+K78+K79+K82+K85</f>
        <v>48697947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36000000</v>
      </c>
      <c r="K70" s="7">
        <v>36000000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231785</v>
      </c>
      <c r="K72" s="53">
        <f>K73+K74-K75+K76+K77</f>
        <v>231785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231785</v>
      </c>
      <c r="K73" s="7">
        <v>231785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16391914</v>
      </c>
      <c r="K78" s="7">
        <v>15845093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-3381175</v>
      </c>
      <c r="K79" s="53">
        <f>K80-K81</f>
        <v>-3129622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3381175</v>
      </c>
      <c r="K81" s="7">
        <v>3129622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251553</v>
      </c>
      <c r="K82" s="53">
        <f>K83-K84</f>
        <v>-249309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251553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249309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1056564</v>
      </c>
      <c r="K100" s="53">
        <f>SUM(K101:K112)</f>
        <v>1212932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209494</v>
      </c>
      <c r="K101" s="7">
        <v>36865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47900</v>
      </c>
      <c r="K102" s="7">
        <v>46793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759649</v>
      </c>
      <c r="K105" s="7">
        <v>1042091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28624</v>
      </c>
      <c r="K108" s="7">
        <v>53977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10897</v>
      </c>
      <c r="K109" s="7">
        <v>33206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50550641</v>
      </c>
      <c r="K114" s="53">
        <f>K69+K86+K90+K100+K113</f>
        <v>49910879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0">
      <selection activeCell="A20" sqref="A20:I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331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/>
      <c r="K7" s="54"/>
      <c r="L7" s="54">
        <v>2756</v>
      </c>
      <c r="M7" s="54">
        <v>0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/>
      <c r="K8" s="7"/>
      <c r="L8" s="7">
        <v>2756</v>
      </c>
      <c r="M8" s="7">
        <v>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/>
      <c r="K9" s="7"/>
      <c r="L9" s="7"/>
      <c r="M9" s="7"/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v>684372</v>
      </c>
      <c r="K10" s="53">
        <v>63926</v>
      </c>
      <c r="L10" s="53">
        <v>304365</v>
      </c>
      <c r="M10" s="53">
        <v>38265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v>319222</v>
      </c>
      <c r="K12" s="53">
        <v>26777</v>
      </c>
      <c r="L12" s="53">
        <v>176551</v>
      </c>
      <c r="M12" s="53">
        <v>6626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1252</v>
      </c>
      <c r="K13" s="7">
        <v>430</v>
      </c>
      <c r="L13" s="7">
        <v>685</v>
      </c>
      <c r="M13" s="7"/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317970</v>
      </c>
      <c r="K15" s="7">
        <v>26347</v>
      </c>
      <c r="L15" s="7">
        <v>175866</v>
      </c>
      <c r="M15" s="7">
        <v>6626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v>319845</v>
      </c>
      <c r="K16" s="53">
        <v>28128</v>
      </c>
      <c r="L16" s="53">
        <v>112512</v>
      </c>
      <c r="M16" s="53">
        <v>28128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178345</v>
      </c>
      <c r="K17" s="7">
        <v>17031</v>
      </c>
      <c r="L17" s="7">
        <v>68125</v>
      </c>
      <c r="M17" s="7">
        <v>17031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94560</v>
      </c>
      <c r="K18" s="7">
        <v>6969</v>
      </c>
      <c r="L18" s="7">
        <v>27875</v>
      </c>
      <c r="M18" s="7">
        <v>6969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46940</v>
      </c>
      <c r="K19" s="7">
        <v>4128</v>
      </c>
      <c r="L19" s="7">
        <v>16512</v>
      </c>
      <c r="M19" s="7">
        <v>4128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/>
      <c r="K20" s="7"/>
      <c r="L20" s="7"/>
      <c r="M20" s="7"/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45305</v>
      </c>
      <c r="K21" s="7">
        <v>9021</v>
      </c>
      <c r="L21" s="7">
        <v>15302</v>
      </c>
      <c r="M21" s="7">
        <v>3511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/>
      <c r="K22" s="53"/>
      <c r="L22" s="53"/>
      <c r="M22" s="53"/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v>943541</v>
      </c>
      <c r="K27" s="53">
        <v>479</v>
      </c>
      <c r="L27" s="53">
        <v>57891</v>
      </c>
      <c r="M27" s="53">
        <v>20933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929</v>
      </c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13139</v>
      </c>
      <c r="K29" s="7">
        <v>479</v>
      </c>
      <c r="L29" s="7">
        <v>57891</v>
      </c>
      <c r="M29" s="7">
        <v>20933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929473</v>
      </c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v>7616</v>
      </c>
      <c r="K33" s="53">
        <v>3553</v>
      </c>
      <c r="L33" s="53">
        <v>5428</v>
      </c>
      <c r="M33" s="53">
        <v>2528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2129</v>
      </c>
      <c r="K34" s="7">
        <v>2129</v>
      </c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1487</v>
      </c>
      <c r="K35" s="7">
        <v>1424</v>
      </c>
      <c r="L35" s="7">
        <v>5428</v>
      </c>
      <c r="M35" s="7">
        <v>2528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4000</v>
      </c>
      <c r="K37" s="7">
        <v>0</v>
      </c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943541</v>
      </c>
      <c r="K42" s="53">
        <f>K7+K27+K38+K40</f>
        <v>479</v>
      </c>
      <c r="L42" s="53">
        <f>L7+L27+L38+L40</f>
        <v>60647</v>
      </c>
      <c r="M42" s="53">
        <f>M7+M27+M38+M40</f>
        <v>20933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691988</v>
      </c>
      <c r="K43" s="53">
        <f>K10+K33+K39+K41</f>
        <v>67479</v>
      </c>
      <c r="L43" s="53">
        <f>L10+L33+L39+L41</f>
        <v>309793</v>
      </c>
      <c r="M43" s="53">
        <f>M10+M33+M39+M41</f>
        <v>40793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251553</v>
      </c>
      <c r="K44" s="53">
        <f>K42-K43</f>
        <v>-67000</v>
      </c>
      <c r="L44" s="53">
        <f>L42-L43</f>
        <v>-249146</v>
      </c>
      <c r="M44" s="53">
        <f>M42-M43</f>
        <v>-19860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251553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67000</v>
      </c>
      <c r="L46" s="53">
        <f>IF(L43&gt;L42,L43-L42,0)</f>
        <v>249146</v>
      </c>
      <c r="M46" s="53">
        <f>IF(M43&gt;M42,M43-M42,0)</f>
        <v>19860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251553</v>
      </c>
      <c r="K48" s="53">
        <f>K44-K47</f>
        <v>-67000</v>
      </c>
      <c r="L48" s="53">
        <f>L44-L47</f>
        <v>-249146</v>
      </c>
      <c r="M48" s="53">
        <f>M44-M47</f>
        <v>-19860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251553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67000</v>
      </c>
      <c r="L50" s="61">
        <f>IF(L48&lt;0,-L48,0)</f>
        <v>249146</v>
      </c>
      <c r="M50" s="61">
        <f>IF(M48&lt;0,-M48,0)</f>
        <v>19860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251553</v>
      </c>
      <c r="K56" s="6">
        <v>-67000</v>
      </c>
      <c r="L56" s="6">
        <v>-249146</v>
      </c>
      <c r="M56" s="6">
        <v>-19860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16391914</v>
      </c>
      <c r="K57" s="53">
        <f>SUM(K58:K64)</f>
        <v>285446</v>
      </c>
      <c r="L57" s="53">
        <f>SUM(L58:L64)</f>
        <v>15845093</v>
      </c>
      <c r="M57" s="53">
        <f>SUM(M58:M64)</f>
        <v>-35143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16391914</v>
      </c>
      <c r="K59" s="7">
        <v>285446</v>
      </c>
      <c r="L59" s="7">
        <v>15845093</v>
      </c>
      <c r="M59" s="7">
        <v>-35143</v>
      </c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16391914</v>
      </c>
      <c r="K66" s="53">
        <f>K57-K65</f>
        <v>285446</v>
      </c>
      <c r="L66" s="53">
        <f>L57-L65</f>
        <v>15845093</v>
      </c>
      <c r="M66" s="53">
        <f>M57-M65</f>
        <v>-35143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16643467</v>
      </c>
      <c r="K67" s="61">
        <f>K56+K66</f>
        <v>218446</v>
      </c>
      <c r="L67" s="61">
        <f>L56+L66</f>
        <v>15595947</v>
      </c>
      <c r="M67" s="61">
        <f>M56+M66</f>
        <v>-55003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0">
      <selection activeCell="A20" sqref="A20:I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328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251553</v>
      </c>
      <c r="K7" s="7">
        <v>-249309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177163</v>
      </c>
      <c r="K9" s="7">
        <v>156368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152362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1410827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1991905</v>
      </c>
      <c r="K13" s="53">
        <f>SUM(K7:K12)</f>
        <v>-92941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93178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2635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0</v>
      </c>
      <c r="K18" s="53">
        <f>SUM(K14:K17)</f>
        <v>95813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1991905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188754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387056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387056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2340300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2340300</v>
      </c>
      <c r="K31" s="53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387056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2340300</v>
      </c>
      <c r="K33" s="53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84600</v>
      </c>
      <c r="K36" s="7">
        <v>12311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958416</v>
      </c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1043016</v>
      </c>
      <c r="K38" s="53">
        <f>SUM(K35:K37)</f>
        <v>12311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727300</v>
      </c>
      <c r="K43" s="7">
        <v>210000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727300</v>
      </c>
      <c r="K44" s="53">
        <f>SUM(K39:K43)</f>
        <v>210000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315716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197689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613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32679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33292</v>
      </c>
      <c r="K49" s="7">
        <v>613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613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32679</v>
      </c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613</v>
      </c>
      <c r="K52" s="61">
        <f>K49+K50-K51</f>
        <v>1226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10" zoomScalePageLayoutView="0" workbookViewId="0" topLeftCell="A1">
      <selection activeCell="A20" sqref="A20:I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8">
      <selection activeCell="A20" sqref="C20:I20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40908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36000000</v>
      </c>
      <c r="K5" s="45">
        <v>36000000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231785</v>
      </c>
      <c r="K7" s="46">
        <v>231785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-3381175</v>
      </c>
      <c r="K8" s="46">
        <v>-3129622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251553</v>
      </c>
      <c r="K9" s="46">
        <v>-249309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12821775</v>
      </c>
      <c r="K10" s="46">
        <v>12354766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3570138</v>
      </c>
      <c r="K12" s="46">
        <v>3490327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49494076</v>
      </c>
      <c r="K14" s="79">
        <f>SUM(K5:K13)</f>
        <v>48697947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A20" sqref="C20:I2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</cp:lastModifiedBy>
  <cp:lastPrinted>2012-01-31T12:50:16Z</cp:lastPrinted>
  <dcterms:created xsi:type="dcterms:W3CDTF">2008-10-17T11:51:54Z</dcterms:created>
  <dcterms:modified xsi:type="dcterms:W3CDTF">2012-01-31T12:52:13Z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