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<sst xmlns="http://schemas.openxmlformats.org/spreadsheetml/2006/main" count="395" uniqueCount="343">
  <si>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</si>
  <si>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</si>
  <si>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</si>
  <si>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</si>
  <si>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</si>
  <si>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</si>
  <si>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</si>
  <si>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</si>
  <si>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</si>
  <si>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</si>
  <si>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</si>
  <si>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</si>
  <si>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</si>
  <si>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</si>
  <si>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</si>
  <si>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</si>
  <si>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</si>
  <si>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</si>
  <si>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</si>
  <si>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</si>
  <si>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</si>
  <si>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</si>
  <si>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</si>
  <si>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</si>
  <si>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</si>
  <si>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</si>
  <si>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</si>
  <si>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</si>
  <si>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</si>
  <si>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</si>
  <si>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</si>
  <si>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</si>
  <si>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</si>
  <si>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</si>
  <si>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</si>
  <si>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</si>
  <si>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</si>
  <si>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</si>
  <si>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</si>
  <si>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</si>
  <si>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</si>
  <si>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</si>
  <si>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</si>
  <si>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</si>
  <si>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</si>
  <si>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</si>
  <si>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</si>
  <si>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</si>
  <si>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</si>
  <si>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</si>
  <si>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</si>
  <si>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</si>
  <si>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</si>
  <si>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</si>
  <si>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</si>
  <si>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</si>
  <si>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</si>
  <si>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</si>
  <si>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</si>
  <si>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</si>
  <si>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</si>
  <si>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</si>
  <si>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</si>
  <si>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</si>
  <si>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</si>
  <si>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</si>
  <si>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</si>
  <si>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</si>
  <si>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</si>
  <si>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</si>
  <si>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</si>
  <si>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</si>
  <si>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</si>
  <si>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</si>
  <si>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</si>
  <si>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</si>
  <si>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</si>
  <si>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</si>
  <si>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</si>
  <si>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</si>
  <si>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</si>
  <si>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</si>
  <si>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</si>
  <si>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</si>
  <si>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</si>
  <si>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</si>
  <si>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</si>
  <si>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</si>
  <si>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</si>
  <si>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</si>
  <si>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</si>
  <si>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</si>
  <si>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</si>
  <si>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</si>
  <si>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</si>
  <si>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</si>
  <si>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</si>
  <si>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</si>
  <si>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</si>
  <si>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</si>
  <si>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</si>
  <si>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</si>
  <si>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</si>
  <si>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</si>
  <si>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</si>
  <si>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</si>
  <si>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</si>
  <si>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</si>
  <si>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</si>
  <si>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</si>
  <si>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</si>
  <si>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</si>
  <si>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</si>
  <si>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</si>
  <si>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</si>
  <si>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</si>
  <si>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</si>
  <si>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</si>
  <si>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</si>
  <si>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</si>
  <si>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</si>
  <si>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</si>
  <si>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</si>
  <si>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</si>
  <si>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</si>
  <si>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</si>
  <si>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</si>
  <si>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</si>
  <si>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</si>
  <si>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</si>
  <si>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</si>
  <si>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</si>
  <si>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</si>
  <si>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</si>
  <si>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</si>
  <si>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</si>
  <si>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</si>
  <si>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</si>
  <si>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</si>
  <si>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</si>
  <si>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</si>
  <si>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</si>
  <si>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</si>
  <si>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</si>
  <si>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</si>
  <si>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</si>
  <si>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</si>
  <si>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</si>
  <si>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</si>
  <si>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</si>
  <si>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</si>
  <si>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</si>
  <si>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</si>
  <si>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</si>
  <si>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</si>
  <si>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</si>
  <si>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</si>
  <si>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</si>
  <si>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</si>
  <si>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</si>
  <si>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</si>
  <si>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</si>
  <si>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</si>
  <si>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</si>
  <si>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</si>
  <si>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</si>
  <si>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</si>
  <si>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</si>
  <si>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</si>
  <si>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</si>
  <si>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</si>
  <si>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</si>
  <si>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</si>
  <si>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</si>
  <si>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</si>
  <si>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</si>
  <si>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</si>
  <si>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</si>
  <si>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</si>
  <si>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</si>
  <si>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</si>
  <si>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</si>
  <si>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</si>
  <si>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</si>
  <si>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</si>
  <si>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</si>
  <si>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</si>
  <si>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</si>
  <si>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</si>
  <si>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</si>
  <si>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</si>
  <si>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</si>
  <si>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</si>
  <si>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</si>
  <si>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</si>
  <si>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</si>
  <si>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</si>
  <si>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</si>
  <si>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</si>
  <si>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</si>
  <si>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</si>
  <si>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</si>
  <si>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</si>
  <si>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</si>
  <si>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</si>
  <si>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</si>
  <si>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</si>
  <si>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</si>
  <si>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</si>
  <si>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</si>
  <si>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</si>
  <si>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</si>
  <si>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</si>
  <si>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</si>
  <si>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</si>
  <si>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</si>
  <si>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</si>
  <si>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</si>
  <si>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</si>
  <si>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</si>
  <si>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</si>
  <si>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</si>
  <si>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</si>
  <si>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</si>
  <si>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</si>
  <si>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</si>
  <si>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</si>
  <si>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</si>
  <si>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</si>
  <si>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</si>
  <si>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</si>
  <si>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</si>
  <si>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</si>
  <si>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</si>
  <si>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</si>
  <si>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</si>
  <si>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</si>
  <si>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</si>
  <si>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</si>
  <si>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</si>
  <si>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</si>
  <si>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</si>
  <si>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</si>
  <si>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</si>
  <si>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</si>
  <si>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</si>
  <si>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</si>
  <si>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</si>
  <si>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</si>
  <si>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</si>
  <si>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</si>
  <si>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</si>
  <si>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</si>
  <si>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</si>
  <si>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</si>
  <si>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</si>
  <si>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</si>
  <si>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</si>
  <si>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</si>
  <si>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</si>
  <si>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</si>
  <si>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</si>
  <si>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</si>
  <si>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</si>
  <si>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</si>
  <si>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</si>
  <si>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</si>
  <si>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</si>
  <si>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</si>
  <si>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</si>
  <si>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</si>
  <si>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</si>
  <si>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</si>
  <si>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</si>
  <si>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</si>
  <si>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</si>
  <si>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</si>
  <si>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</si>
  <si>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</si>
  <si>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</si>
  <si>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</si>
  <si>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</si>
  <si>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</si>
  <si>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</si>
  <si>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</si>
  <si>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</si>
  <si>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</si>
  <si>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</si>
  <si>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</si>
  <si>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</si>
  <si>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</si>
  <si>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</si>
  <si>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</si>
  <si>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</si>
  <si>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</si>
  <si>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</si>
  <si>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</si>
  <si>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</si>
  <si>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</si>
  <si>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</si>
  <si>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</si>
  <si>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</si>
  <si>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</si>
  <si>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</si>
  <si>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</si>
  <si>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</si>
  <si>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</si>
  <si>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</si>
  <si>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</si>
  <si>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</si>
  <si>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</si>
  <si>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</si>
  <si>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</si>
  <si>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</si>
  <si>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</si>
  <si>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</si>
  <si>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</si>
  <si>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</si>
  <si>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</si>
  <si>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</si>
  <si>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</si>
  <si>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</si>
  <si>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</si>
  <si>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01924737</t>
  </si>
  <si>
    <t>040211518</t>
  </si>
  <si>
    <t>22198253360</t>
  </si>
  <si>
    <t>TERRA FIRMA d.d.</t>
  </si>
  <si>
    <t>PULA</t>
  </si>
  <si>
    <t>MLETAČKA 12</t>
  </si>
  <si>
    <t>info@grupaterra.hr</t>
  </si>
  <si>
    <t>ISTARSKA</t>
  </si>
  <si>
    <t>REMIKO d.o.o.</t>
  </si>
  <si>
    <t>52100 PULA, MLETAČKA 12</t>
  </si>
  <si>
    <t>MLADEN STOJANOVIĆ</t>
  </si>
  <si>
    <t>052-542236</t>
  </si>
  <si>
    <t>052-213186</t>
  </si>
  <si>
    <t>remiko@optinet.hr</t>
  </si>
  <si>
    <t>KOZULIĆ MILIVOJ</t>
  </si>
  <si>
    <t>Obveznik: TERRA FIRMA d.d.</t>
  </si>
  <si>
    <t>6810</t>
  </si>
  <si>
    <t>stanje na dan 30.06.2011.</t>
  </si>
  <si>
    <t>u razdoblju 01.01.2011. do 30.06.2011..</t>
  </si>
  <si>
    <t>u razdoblju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</si>
</sst>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16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13" fillId="0" borderId="19" xfId="21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Percent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upaterr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zoomScaleSheetLayoutView="11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248</v>
      </c>
      <c r="B1" s="139"/>
      <c r="C1" s="139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>
        <v>40544</v>
      </c>
      <c r="F2" s="12"/>
      <c r="G2" s="13" t="s">
        <v>250</v>
      </c>
      <c r="H2" s="123">
        <v>40724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323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324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325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326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52100</v>
      </c>
      <c r="D14" s="173"/>
      <c r="E14" s="16"/>
      <c r="F14" s="169" t="s">
        <v>327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328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329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7"/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359</v>
      </c>
      <c r="D22" s="169" t="s">
        <v>327</v>
      </c>
      <c r="E22" s="178"/>
      <c r="F22" s="179"/>
      <c r="G22" s="165"/>
      <c r="H22" s="180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18</v>
      </c>
      <c r="D24" s="169" t="s">
        <v>330</v>
      </c>
      <c r="E24" s="178"/>
      <c r="F24" s="178"/>
      <c r="G24" s="179"/>
      <c r="H24" s="52" t="s">
        <v>261</v>
      </c>
      <c r="I24" s="125">
        <v>2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/>
      <c r="D26" s="26"/>
      <c r="E26" s="100"/>
      <c r="F26" s="101"/>
      <c r="G26" s="181" t="s">
        <v>263</v>
      </c>
      <c r="H26" s="166"/>
      <c r="I26" s="127" t="s">
        <v>339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8" t="s">
        <v>264</v>
      </c>
      <c r="B28" s="149"/>
      <c r="C28" s="150"/>
      <c r="D28" s="150"/>
      <c r="E28" s="151" t="s">
        <v>265</v>
      </c>
      <c r="F28" s="152"/>
      <c r="G28" s="152"/>
      <c r="H28" s="153" t="s">
        <v>266</v>
      </c>
      <c r="I28" s="14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4"/>
      <c r="B30" s="145"/>
      <c r="C30" s="145"/>
      <c r="D30" s="146"/>
      <c r="E30" s="144"/>
      <c r="F30" s="145"/>
      <c r="G30" s="145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7"/>
      <c r="E31" s="147"/>
      <c r="F31" s="147"/>
      <c r="G31" s="142"/>
      <c r="H31" s="16"/>
      <c r="I31" s="104"/>
      <c r="J31" s="10"/>
      <c r="K31" s="10"/>
      <c r="L31" s="10"/>
    </row>
    <row r="32" spans="1:12" ht="12.75">
      <c r="A32" s="144"/>
      <c r="B32" s="145"/>
      <c r="C32" s="145"/>
      <c r="D32" s="146"/>
      <c r="E32" s="144"/>
      <c r="F32" s="145"/>
      <c r="G32" s="145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4"/>
      <c r="B34" s="145"/>
      <c r="C34" s="145"/>
      <c r="D34" s="146"/>
      <c r="E34" s="144"/>
      <c r="F34" s="145"/>
      <c r="G34" s="145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4"/>
      <c r="B36" s="145"/>
      <c r="C36" s="145"/>
      <c r="D36" s="146"/>
      <c r="E36" s="144"/>
      <c r="F36" s="145"/>
      <c r="G36" s="145"/>
      <c r="H36" s="157"/>
      <c r="I36" s="158"/>
      <c r="J36" s="10"/>
      <c r="K36" s="10"/>
      <c r="L36" s="10"/>
    </row>
    <row r="37" spans="1:12" ht="12.75">
      <c r="A37" s="106"/>
      <c r="B37" s="31"/>
      <c r="C37" s="140"/>
      <c r="D37" s="141"/>
      <c r="E37" s="16"/>
      <c r="F37" s="140"/>
      <c r="G37" s="141"/>
      <c r="H37" s="16"/>
      <c r="I37" s="96"/>
      <c r="J37" s="10"/>
      <c r="K37" s="10"/>
      <c r="L37" s="10"/>
    </row>
    <row r="38" spans="1:12" ht="12.75">
      <c r="A38" s="144"/>
      <c r="B38" s="145"/>
      <c r="C38" s="145"/>
      <c r="D38" s="146"/>
      <c r="E38" s="144"/>
      <c r="F38" s="145"/>
      <c r="G38" s="145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4"/>
      <c r="B40" s="145"/>
      <c r="C40" s="145"/>
      <c r="D40" s="146"/>
      <c r="E40" s="144"/>
      <c r="F40" s="145"/>
      <c r="G40" s="145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31"/>
      <c r="C44" s="157" t="s">
        <v>331</v>
      </c>
      <c r="D44" s="158"/>
      <c r="E44" s="27"/>
      <c r="F44" s="169" t="s">
        <v>332</v>
      </c>
      <c r="G44" s="145"/>
      <c r="H44" s="145"/>
      <c r="I44" s="146"/>
      <c r="J44" s="10"/>
      <c r="K44" s="10"/>
      <c r="L44" s="10"/>
    </row>
    <row r="45" spans="1:12" ht="12.75">
      <c r="A45" s="106"/>
      <c r="B45" s="31"/>
      <c r="C45" s="140"/>
      <c r="D45" s="141"/>
      <c r="E45" s="16"/>
      <c r="F45" s="140"/>
      <c r="G45" s="132"/>
      <c r="H45" s="36"/>
      <c r="I45" s="110"/>
      <c r="J45" s="10"/>
      <c r="K45" s="10"/>
      <c r="L45" s="10"/>
    </row>
    <row r="46" spans="1:12" ht="12.75">
      <c r="A46" s="154" t="s">
        <v>268</v>
      </c>
      <c r="B46" s="131"/>
      <c r="C46" s="169" t="s">
        <v>333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31"/>
      <c r="C48" s="135" t="s">
        <v>334</v>
      </c>
      <c r="D48" s="136"/>
      <c r="E48" s="137"/>
      <c r="F48" s="16"/>
      <c r="G48" s="52" t="s">
        <v>271</v>
      </c>
      <c r="H48" s="135" t="s">
        <v>335</v>
      </c>
      <c r="I48" s="137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31"/>
      <c r="C50" s="188" t="s">
        <v>336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5" t="s">
        <v>337</v>
      </c>
      <c r="D52" s="136"/>
      <c r="E52" s="136"/>
      <c r="F52" s="136"/>
      <c r="G52" s="136"/>
      <c r="H52" s="136"/>
      <c r="I52" s="171"/>
      <c r="J52" s="10"/>
      <c r="K52" s="10"/>
      <c r="L52" s="10"/>
    </row>
    <row r="53" spans="1:12" ht="12.75">
      <c r="A53" s="111"/>
      <c r="B53" s="21"/>
      <c r="C53" s="182" t="s">
        <v>273</v>
      </c>
      <c r="D53" s="182"/>
      <c r="E53" s="182"/>
      <c r="F53" s="182"/>
      <c r="G53" s="182"/>
      <c r="H53" s="182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9" t="s">
        <v>274</v>
      </c>
      <c r="C55" s="190"/>
      <c r="D55" s="190"/>
      <c r="E55" s="190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11"/>
      <c r="B57" s="191" t="s">
        <v>307</v>
      </c>
      <c r="C57" s="192"/>
      <c r="D57" s="192"/>
      <c r="E57" s="192"/>
      <c r="F57" s="192"/>
      <c r="G57" s="192"/>
      <c r="H57" s="192"/>
      <c r="I57" s="113"/>
      <c r="J57" s="10"/>
      <c r="K57" s="10"/>
      <c r="L57" s="10"/>
    </row>
    <row r="58" spans="1:12" ht="12.75">
      <c r="A58" s="111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11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3" t="s">
        <v>277</v>
      </c>
      <c r="H62" s="184"/>
      <c r="I62" s="185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6"/>
      <c r="H63" s="187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grupaterr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33.75">
      <c r="A4" s="236" t="s">
        <v>59</v>
      </c>
      <c r="B4" s="237"/>
      <c r="C4" s="237"/>
      <c r="D4" s="237"/>
      <c r="E4" s="237"/>
      <c r="F4" s="237"/>
      <c r="G4" s="237"/>
      <c r="H4" s="238"/>
      <c r="I4" s="59" t="s">
        <v>278</v>
      </c>
      <c r="J4" s="60" t="s">
        <v>319</v>
      </c>
      <c r="K4" s="61" t="s">
        <v>320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8">
        <v>2</v>
      </c>
      <c r="J5" s="57">
        <v>3</v>
      </c>
      <c r="K5" s="57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4">
        <f>J9+J16+J26+J35+J39</f>
        <v>50163809</v>
      </c>
      <c r="K8" s="54">
        <f>K9+K16+K26+K35+K39</f>
        <v>49271250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4">
        <f>SUM(J10:J15)</f>
        <v>0</v>
      </c>
      <c r="K9" s="54">
        <f>SUM(K10:K15)</f>
        <v>0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/>
      <c r="K11" s="7"/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4">
        <f>SUM(J17:J25)</f>
        <v>29847673</v>
      </c>
      <c r="K16" s="54">
        <f>SUM(K17:K25)</f>
        <v>28996363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/>
      <c r="K17" s="7"/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/>
      <c r="K18" s="7"/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/>
      <c r="K19" s="7"/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/>
      <c r="K20" s="7"/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/>
      <c r="K23" s="7"/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29847673</v>
      </c>
      <c r="K25" s="7">
        <v>28996363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4">
        <f>SUM(J27:J34)</f>
        <v>20316136</v>
      </c>
      <c r="K26" s="54">
        <f>SUM(K27:K34)</f>
        <v>20274887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19724836</v>
      </c>
      <c r="K27" s="7">
        <v>19683587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591300</v>
      </c>
      <c r="K32" s="7">
        <v>591300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4">
        <f>J41+J49+J56+J64</f>
        <v>386832</v>
      </c>
      <c r="K40" s="54">
        <f>K41+K49+K56+K64</f>
        <v>646518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4">
        <f>SUM(J42:J48)</f>
        <v>0</v>
      </c>
      <c r="K41" s="54">
        <f>SUM(K42:K48)</f>
        <v>0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/>
      <c r="K42" s="7"/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/>
      <c r="K45" s="7"/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7"/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4">
        <f>SUM(J50:J55)</f>
        <v>71438</v>
      </c>
      <c r="K49" s="54">
        <f>SUM(K50:K55)</f>
        <v>127946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929</v>
      </c>
      <c r="K50" s="7"/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8544</v>
      </c>
      <c r="K51" s="7">
        <v>46410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/>
      <c r="K53" s="7"/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7988</v>
      </c>
      <c r="K54" s="7">
        <v>27559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53977</v>
      </c>
      <c r="K55" s="7">
        <v>53977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4">
        <f>SUM(J57:J63)</f>
        <v>314781</v>
      </c>
      <c r="K56" s="54">
        <v>514781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11000</v>
      </c>
      <c r="K58" s="7">
        <v>11000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225000</v>
      </c>
      <c r="K62" s="7">
        <v>436000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78781</v>
      </c>
      <c r="K63" s="7">
        <v>78781</v>
      </c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613</v>
      </c>
      <c r="K64" s="7">
        <v>3791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/>
      <c r="K65" s="7"/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4">
        <f>J7+J8+J40+J65</f>
        <v>50550641</v>
      </c>
      <c r="K66" s="54">
        <f>K7+K8+K40+K65</f>
        <v>49917768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5">
        <f>J70+J71+J72+J78+J79+J82+J85</f>
        <v>49494077</v>
      </c>
      <c r="K69" s="55">
        <v>48855463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36000000</v>
      </c>
      <c r="K70" s="7">
        <v>36000000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4">
        <f>J73+J74-J75+J76+J77</f>
        <v>231785</v>
      </c>
      <c r="K72" s="54">
        <v>231785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231785</v>
      </c>
      <c r="K73" s="7">
        <v>231785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16391914</v>
      </c>
      <c r="K78" s="7">
        <v>15883657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-3381175</v>
      </c>
      <c r="K79" s="54">
        <f>K80-K81</f>
        <v>-3129622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>
        <v>251553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3381175</v>
      </c>
      <c r="K81" s="7">
        <v>3381175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v>251553</v>
      </c>
      <c r="K82" s="54">
        <v>130357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251553</v>
      </c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>
        <v>130357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4">
        <f>SUM(J91:J99)</f>
        <v>0</v>
      </c>
      <c r="K90" s="54">
        <f>SUM(K91:K99)</f>
        <v>0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/>
      <c r="K93" s="7"/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4">
        <f>SUM(J101:J112)</f>
        <v>1056564</v>
      </c>
      <c r="K100" s="54">
        <f>SUM(K101:K112)</f>
        <v>1062305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209494</v>
      </c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47900</v>
      </c>
      <c r="K102" s="7">
        <v>75265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/>
      <c r="K103" s="7"/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/>
      <c r="K104" s="7"/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759649</v>
      </c>
      <c r="K105" s="7">
        <v>959186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28624</v>
      </c>
      <c r="K108" s="7">
        <v>16842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10897</v>
      </c>
      <c r="K109" s="7">
        <v>11012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/>
      <c r="K112" s="7"/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/>
      <c r="K113" s="7"/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4">
        <f>J69+J86+J90+J100+J113</f>
        <v>50550641</v>
      </c>
      <c r="K114" s="54">
        <f>K69+K86+K90+K100+K113</f>
        <v>49917768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/>
      <c r="K115" s="8"/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3">
      <selection activeCell="A3" sqref="A3:M3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5" t="s">
        <v>338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9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5">
        <f>SUM(J8:J9)</f>
        <v>0</v>
      </c>
      <c r="K7" s="55">
        <f>SUM(K8:K9)</f>
        <v>0</v>
      </c>
      <c r="L7" s="55">
        <f>SUM(L8:L9)</f>
        <v>2756</v>
      </c>
      <c r="M7" s="55">
        <f>SUM(M8:M9)</f>
        <v>2756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/>
      <c r="K8" s="7"/>
      <c r="L8" s="7"/>
      <c r="M8" s="7"/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/>
      <c r="K9" s="7"/>
      <c r="L9" s="7">
        <v>2756</v>
      </c>
      <c r="M9" s="7">
        <v>2756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4">
        <f>J11+J12+J16+J20+J21+J22+J25+J26</f>
        <v>481284</v>
      </c>
      <c r="K10" s="54">
        <f>K11+K12+K16+K20+K21+K22+K25+K26</f>
        <v>239266</v>
      </c>
      <c r="L10" s="54">
        <f>L11+L12+L16+L20+L21+L22+L25+L26</f>
        <v>167398</v>
      </c>
      <c r="M10" s="54">
        <f>M11+M12+M16+M20+M21+M22+M25+M26</f>
        <v>107711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/>
      <c r="L11" s="7"/>
      <c r="M11" s="7"/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4">
        <f>SUM(J13:J15)</f>
        <v>248640</v>
      </c>
      <c r="K12" s="54">
        <f>SUM(K13:K15)</f>
        <v>143682</v>
      </c>
      <c r="L12" s="54">
        <f>SUM(L13:L15)</f>
        <v>100223</v>
      </c>
      <c r="M12" s="54">
        <f>SUM(M13:M15)</f>
        <v>73706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716</v>
      </c>
      <c r="K13" s="7">
        <v>566</v>
      </c>
      <c r="L13" s="7">
        <v>442</v>
      </c>
      <c r="M13" s="7">
        <v>442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/>
      <c r="K14" s="7"/>
      <c r="L14" s="7"/>
      <c r="M14" s="7"/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247924</v>
      </c>
      <c r="K15" s="7">
        <v>143116</v>
      </c>
      <c r="L15" s="7">
        <v>99781</v>
      </c>
      <c r="M15" s="7">
        <v>73264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4">
        <f>SUM(J17:J19)</f>
        <v>207333</v>
      </c>
      <c r="K16" s="54">
        <f>SUM(K17:K19)</f>
        <v>84384</v>
      </c>
      <c r="L16" s="54">
        <f>SUM(L17:L19)</f>
        <v>56256</v>
      </c>
      <c r="M16" s="54">
        <f>SUM(M17:M19)</f>
        <v>28128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113787</v>
      </c>
      <c r="K17" s="7">
        <v>46625</v>
      </c>
      <c r="L17" s="7">
        <v>34062</v>
      </c>
      <c r="M17" s="7">
        <v>17031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63118</v>
      </c>
      <c r="K18" s="7">
        <v>25375</v>
      </c>
      <c r="L18" s="7">
        <v>13938</v>
      </c>
      <c r="M18" s="7">
        <v>6969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30428</v>
      </c>
      <c r="K19" s="7">
        <v>12384</v>
      </c>
      <c r="L19" s="7">
        <v>8256</v>
      </c>
      <c r="M19" s="7">
        <v>4128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/>
      <c r="K20" s="7"/>
      <c r="L20" s="7"/>
      <c r="M20" s="7"/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25311</v>
      </c>
      <c r="K21" s="7">
        <v>11200</v>
      </c>
      <c r="L21" s="7">
        <v>10919</v>
      </c>
      <c r="M21" s="7">
        <v>5877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/>
      <c r="M26" s="7"/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4">
        <f>SUM(J28:J32)</f>
        <v>933993</v>
      </c>
      <c r="K27" s="54">
        <v>29</v>
      </c>
      <c r="L27" s="54">
        <f>SUM(L28:L32)</f>
        <v>36957</v>
      </c>
      <c r="M27" s="54">
        <f>SUM(M28:M32)</f>
        <v>3016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4520</v>
      </c>
      <c r="K29" s="7">
        <v>29</v>
      </c>
      <c r="L29" s="7">
        <v>36957</v>
      </c>
      <c r="M29" s="7">
        <v>3016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929473</v>
      </c>
      <c r="K32" s="7"/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4">
        <f>SUM(J34:J37)</f>
        <v>4011</v>
      </c>
      <c r="K33" s="54">
        <f>SUM(K34:K37)</f>
        <v>11</v>
      </c>
      <c r="L33" s="54">
        <f>SUM(L34:L37)</f>
        <v>2672</v>
      </c>
      <c r="M33" s="54">
        <f>SUM(M34:M37)</f>
        <v>2316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11</v>
      </c>
      <c r="K35" s="7">
        <v>11</v>
      </c>
      <c r="L35" s="7">
        <v>1766</v>
      </c>
      <c r="M35" s="7">
        <v>1410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4000</v>
      </c>
      <c r="K37" s="7"/>
      <c r="L37" s="7">
        <v>906</v>
      </c>
      <c r="M37" s="7">
        <v>906</v>
      </c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4">
        <f>J7+J27+J38+J40</f>
        <v>933993</v>
      </c>
      <c r="K42" s="54">
        <f>K7+K27+K38+K40</f>
        <v>29</v>
      </c>
      <c r="L42" s="54">
        <f>L7+L27+L38+L40</f>
        <v>39713</v>
      </c>
      <c r="M42" s="54">
        <f>M7+M27+M38+M40</f>
        <v>5772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4">
        <f>J10+J33+J39+J41</f>
        <v>485295</v>
      </c>
      <c r="K43" s="54">
        <f>K10+K33+K39+K41</f>
        <v>239277</v>
      </c>
      <c r="L43" s="54">
        <f>L10+L33+L39+L41</f>
        <v>170070</v>
      </c>
      <c r="M43" s="54">
        <f>M10+M33+M39+M41</f>
        <v>110027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4">
        <f>J42-J43</f>
        <v>448698</v>
      </c>
      <c r="K44" s="54">
        <f>K42-K43</f>
        <v>-239248</v>
      </c>
      <c r="L44" s="54">
        <f>L42-L43</f>
        <v>-130357</v>
      </c>
      <c r="M44" s="54">
        <f>M42-M43</f>
        <v>-104255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4">
        <f>IF(J42&gt;J43,J42-J43,0)</f>
        <v>448698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4">
        <f>IF(J43&gt;J42,J43-J42,0)</f>
        <v>0</v>
      </c>
      <c r="K46" s="54">
        <f>IF(K43&gt;K42,K43-K42,0)</f>
        <v>239248</v>
      </c>
      <c r="L46" s="54">
        <f>IF(L43&gt;L42,L43-L42,0)</f>
        <v>130357</v>
      </c>
      <c r="M46" s="54">
        <f>IF(M43&gt;M42,M43-M42,0)</f>
        <v>104255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4">
        <f>J44-J47</f>
        <v>448698</v>
      </c>
      <c r="K48" s="54">
        <f>K44-K47</f>
        <v>-239248</v>
      </c>
      <c r="L48" s="54">
        <f>L44-L47</f>
        <v>-130357</v>
      </c>
      <c r="M48" s="54">
        <f>M44-M47</f>
        <v>-104255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4">
        <f>IF(J48&gt;0,J48,0)</f>
        <v>448698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2">
        <f>IF(J48&lt;0,-J48,0)</f>
        <v>0</v>
      </c>
      <c r="K50" s="62">
        <f>IF(K48&lt;0,-K48,0)</f>
        <v>239248</v>
      </c>
      <c r="L50" s="62">
        <f>IF(L48&lt;0,-L48,0)</f>
        <v>130357</v>
      </c>
      <c r="M50" s="62">
        <f>IF(M48&lt;0,-M48,0)</f>
        <v>104255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6"/>
      <c r="J52" s="56"/>
      <c r="K52" s="56"/>
      <c r="L52" s="56"/>
      <c r="M52" s="63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448698</v>
      </c>
      <c r="K56" s="6">
        <v>-239248</v>
      </c>
      <c r="L56" s="6">
        <v>-130357</v>
      </c>
      <c r="M56" s="6">
        <v>-104255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4">
        <f>SUM(J58:J64)</f>
        <v>16066698</v>
      </c>
      <c r="K57" s="54">
        <f>SUM(K58:K64)</f>
        <v>16066698</v>
      </c>
      <c r="L57" s="54">
        <f>SUM(L58:L64)</f>
        <v>15883657</v>
      </c>
      <c r="M57" s="54">
        <f>SUM(M58:M64)</f>
        <v>15883657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>
        <v>16066698</v>
      </c>
      <c r="K59" s="7">
        <v>16066698</v>
      </c>
      <c r="L59" s="7">
        <v>15883657</v>
      </c>
      <c r="M59" s="7">
        <v>15883657</v>
      </c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16066698</v>
      </c>
      <c r="K66" s="54">
        <f>K57-K65</f>
        <v>16066698</v>
      </c>
      <c r="L66" s="54">
        <f>L57-L65</f>
        <v>15883657</v>
      </c>
      <c r="M66" s="54">
        <f>M57-M65</f>
        <v>15883657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2">
        <f>J56+J66</f>
        <v>16515396</v>
      </c>
      <c r="K67" s="62">
        <f>K56+K66</f>
        <v>15827450</v>
      </c>
      <c r="L67" s="62">
        <f>L56+L66</f>
        <v>15753300</v>
      </c>
      <c r="M67" s="62">
        <f>M56+M66</f>
        <v>15779402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319</v>
      </c>
      <c r="K4" s="68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9">
        <v>2</v>
      </c>
      <c r="J5" s="70" t="s">
        <v>283</v>
      </c>
      <c r="K5" s="70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448698</v>
      </c>
      <c r="K7" s="7">
        <v>-130357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199427</v>
      </c>
      <c r="K9" s="7">
        <v>5741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839355</v>
      </c>
      <c r="K10" s="7"/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/>
      <c r="K12" s="7">
        <v>8245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5">
        <f>SUM(J7:J12)</f>
        <v>1487480</v>
      </c>
      <c r="K13" s="54">
        <f>SUM(K7:K12)</f>
        <v>-116371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>
        <v>56508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831816</v>
      </c>
      <c r="K17" s="7"/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5">
        <f>SUM(J14:J17)</f>
        <v>831816</v>
      </c>
      <c r="K18" s="54">
        <f>SUM(K14:K17)</f>
        <v>56508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IF(J13&gt;J18,J13-J18,0)</f>
        <v>655664</v>
      </c>
      <c r="K19" s="54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5">
        <f>IF(J18&gt;J13,J18-J13,0)</f>
        <v>0</v>
      </c>
      <c r="K20" s="54">
        <f>IF(K18&gt;K13,K18-K13,0)</f>
        <v>172879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>
        <v>387057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5">
        <f>SUM(J22:J26)</f>
        <v>0</v>
      </c>
      <c r="K27" s="54">
        <f>SUM(K22:K26)</f>
        <v>387057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/>
      <c r="K28" s="7"/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5">
        <f>SUM(J28:J30)</f>
        <v>0</v>
      </c>
      <c r="K31" s="54">
        <f>SUM(K28:K30)</f>
        <v>0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IF(J27&gt;J31,J27-J31,0)</f>
        <v>0</v>
      </c>
      <c r="K32" s="54">
        <f>IF(K27&gt;K31,K27-K31,0)</f>
        <v>387057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IF(J31&gt;J27,J31-J27,0)</f>
        <v>0</v>
      </c>
      <c r="K33" s="54">
        <f>IF(K31&gt;K27,K31-K27,0)</f>
        <v>0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5">
        <f>SUM(J35:J37)</f>
        <v>0</v>
      </c>
      <c r="K38" s="54">
        <f>SUM(K35:K37)</f>
        <v>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/>
      <c r="K39" s="7"/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652300</v>
      </c>
      <c r="K43" s="7">
        <v>211000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5">
        <f>SUM(J39:J43)</f>
        <v>652300</v>
      </c>
      <c r="K44" s="54">
        <f>SUM(K39:K43)</f>
        <v>211000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IF(J44&gt;J38,J44-J38,0)</f>
        <v>652300</v>
      </c>
      <c r="K46" s="54">
        <f>IF(K44&gt;K38,K44-K38,0)</f>
        <v>211000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5">
        <f>IF(J19-J20+J32-J33+J45-J46&gt;0,J19-J20+J32-J33+J45-J46,0)</f>
        <v>3364</v>
      </c>
      <c r="K47" s="54">
        <f>IF(K19-K20+K32-K33+K45-K46&gt;0,K19-K20+K32-K33+K45-K46,0)</f>
        <v>3178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33292</v>
      </c>
      <c r="K49" s="7">
        <v>613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3364</v>
      </c>
      <c r="K50" s="7">
        <v>3178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6">
        <f>J49+J50-J51</f>
        <v>36656</v>
      </c>
      <c r="K52" s="62">
        <f>K49+K50-K51</f>
        <v>3791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tabSelected="1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319</v>
      </c>
      <c r="K4" s="68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3">
        <v>2</v>
      </c>
      <c r="J5" s="74" t="s">
        <v>283</v>
      </c>
      <c r="K5" s="74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A3" sqref="A3:H3"/>
    </sheetView>
  </sheetViews>
  <sheetFormatPr defaultColWidth="9.140625" defaultRowHeight="12.75"/>
  <cols>
    <col min="1" max="4" width="9.140625" style="77" customWidth="1"/>
    <col min="5" max="5" width="11.57421875" style="77" bestFit="1" customWidth="1"/>
    <col min="6" max="8" width="9.140625" style="77" customWidth="1"/>
    <col min="9" max="11" width="9.28125" style="77" bestFit="1" customWidth="1"/>
    <col min="12" max="16384" width="9.140625" style="77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6"/>
    </row>
    <row r="2" spans="1:12" ht="15.75">
      <c r="A2" s="43"/>
      <c r="B2" s="75"/>
      <c r="C2" s="272" t="s">
        <v>282</v>
      </c>
      <c r="D2" s="272"/>
      <c r="E2" s="78">
        <v>40544</v>
      </c>
      <c r="F2" s="44" t="s">
        <v>250</v>
      </c>
      <c r="G2" s="273">
        <v>40724</v>
      </c>
      <c r="H2" s="274"/>
      <c r="I2" s="75"/>
      <c r="J2" s="75"/>
      <c r="K2" s="75"/>
      <c r="L2" s="79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82" t="s">
        <v>305</v>
      </c>
      <c r="J3" s="83" t="s">
        <v>150</v>
      </c>
      <c r="K3" s="83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5">
        <v>2</v>
      </c>
      <c r="J4" s="84" t="s">
        <v>283</v>
      </c>
      <c r="K4" s="84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5">
        <v>1</v>
      </c>
      <c r="J5" s="46">
        <v>36000000</v>
      </c>
      <c r="K5" s="46">
        <v>36000000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5">
        <v>2</v>
      </c>
      <c r="J6" s="47"/>
      <c r="K6" s="47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5">
        <v>3</v>
      </c>
      <c r="J7" s="47">
        <v>231785</v>
      </c>
      <c r="K7" s="47">
        <v>231785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5">
        <v>4</v>
      </c>
      <c r="J8" s="47">
        <v>-3381175</v>
      </c>
      <c r="K8" s="47">
        <v>-3129622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5">
        <v>5</v>
      </c>
      <c r="J9" s="47">
        <v>251553</v>
      </c>
      <c r="K9" s="47">
        <v>-130357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5">
        <v>6</v>
      </c>
      <c r="J10" s="47">
        <v>12821775</v>
      </c>
      <c r="K10" s="47">
        <v>12354768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5">
        <v>7</v>
      </c>
      <c r="J11" s="47"/>
      <c r="K11" s="47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5">
        <v>8</v>
      </c>
      <c r="J12" s="47">
        <v>3570139</v>
      </c>
      <c r="K12" s="47">
        <v>3528889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5">
        <v>9</v>
      </c>
      <c r="J13" s="47"/>
      <c r="K13" s="47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5">
        <v>10</v>
      </c>
      <c r="J14" s="80">
        <f>SUM(J5:J13)</f>
        <v>49494077</v>
      </c>
      <c r="K14" s="80">
        <f>SUM(K5:K13)</f>
        <v>48855463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5">
        <v>11</v>
      </c>
      <c r="J15" s="47"/>
      <c r="K15" s="47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5">
        <v>12</v>
      </c>
      <c r="J16" s="47"/>
      <c r="K16" s="47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5">
        <v>13</v>
      </c>
      <c r="J17" s="47"/>
      <c r="K17" s="47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5">
        <v>14</v>
      </c>
      <c r="J18" s="47"/>
      <c r="K18" s="47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5">
        <v>15</v>
      </c>
      <c r="J19" s="47"/>
      <c r="K19" s="47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5">
        <v>16</v>
      </c>
      <c r="J20" s="47">
        <v>2467534</v>
      </c>
      <c r="K20" s="47">
        <v>-26103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5">
        <v>17</v>
      </c>
      <c r="J21" s="81">
        <f>SUM(J15:J20)</f>
        <v>2467534</v>
      </c>
      <c r="K21" s="81">
        <f>SUM(K15:K20)</f>
        <v>-26103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/>
      <c r="K23" s="46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9">
        <v>19</v>
      </c>
      <c r="J24" s="81"/>
      <c r="K24" s="81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pc</cp:lastModifiedBy>
  <cp:lastPrinted>2011-07-28T14:13:53Z</cp:lastPrinted>
  <dcterms:created xsi:type="dcterms:W3CDTF">2008-10-17T11:51:54Z</dcterms:created>
  <dcterms:modified xsi:type="dcterms:W3CDTF">2011-07-28T14:19:24Z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